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b85729ff3619e8f/Bureaublad/Minor/Indivdueel SF/"/>
    </mc:Choice>
  </mc:AlternateContent>
  <xr:revisionPtr revIDLastSave="0" documentId="8_{B56FB178-9EA1-4808-BE34-E8CC1FEAC763}" xr6:coauthVersionLast="47" xr6:coauthVersionMax="47" xr10:uidLastSave="{00000000-0000-0000-0000-000000000000}"/>
  <bookViews>
    <workbookView xWindow="-108" yWindow="-108" windowWidth="24792" windowHeight="14856" activeTab="6" xr2:uid="{00000000-000D-0000-FFFF-FFFF00000000}"/>
  </bookViews>
  <sheets>
    <sheet name="0. Invoer" sheetId="1" r:id="rId1"/>
    <sheet name="1. Omzet" sheetId="2" r:id="rId2"/>
    <sheet name="2. Kosten" sheetId="3" r:id="rId3"/>
    <sheet name="3. Investeringen" sheetId="4" r:id="rId4"/>
    <sheet name="4. Exploitatie (V&amp;W)" sheetId="5" r:id="rId5"/>
    <sheet name="5. Winstverdeling" sheetId="6" r:id="rId6"/>
    <sheet name="Dashboar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6" i="4"/>
  <c r="D9" i="7"/>
  <c r="C9" i="7"/>
  <c r="B9" i="7"/>
  <c r="D8" i="7"/>
  <c r="C8" i="7"/>
  <c r="B8" i="7"/>
  <c r="D7" i="7"/>
  <c r="C7" i="7"/>
  <c r="B7" i="7"/>
  <c r="D13" i="3"/>
  <c r="D15" i="3" s="1"/>
  <c r="B13" i="3"/>
  <c r="B15" i="3" s="1"/>
  <c r="D5" i="3"/>
  <c r="C5" i="3"/>
  <c r="B5" i="3"/>
  <c r="C25" i="2"/>
  <c r="D24" i="2"/>
  <c r="D25" i="2" s="1"/>
  <c r="C24" i="2"/>
  <c r="B24" i="2"/>
  <c r="D23" i="2"/>
  <c r="C23" i="2"/>
  <c r="B23" i="2"/>
  <c r="B25" i="2" s="1"/>
  <c r="D18" i="2"/>
  <c r="C18" i="2"/>
  <c r="C19" i="2" s="1"/>
  <c r="B18" i="2"/>
  <c r="B19" i="2" s="1"/>
  <c r="D17" i="2"/>
  <c r="D19" i="2" s="1"/>
  <c r="C17" i="2"/>
  <c r="B17" i="2"/>
  <c r="B13" i="2"/>
  <c r="D12" i="2"/>
  <c r="C12" i="2"/>
  <c r="B12" i="2"/>
  <c r="D11" i="2"/>
  <c r="D13" i="2" s="1"/>
  <c r="C11" i="2"/>
  <c r="C13" i="2" s="1"/>
  <c r="B11" i="2"/>
  <c r="D6" i="2"/>
  <c r="C6" i="2"/>
  <c r="B6" i="2"/>
  <c r="D5" i="2"/>
  <c r="D7" i="2" s="1"/>
  <c r="C5" i="2"/>
  <c r="C7" i="2" s="1"/>
  <c r="B5" i="2"/>
  <c r="B7" i="2" s="1"/>
  <c r="B5" i="5" l="1"/>
  <c r="B5" i="7"/>
  <c r="D5" i="7"/>
  <c r="D5" i="5"/>
  <c r="D28" i="2"/>
  <c r="B28" i="2"/>
  <c r="C28" i="2"/>
  <c r="C13" i="3"/>
  <c r="C15" i="3" s="1"/>
  <c r="B4" i="5" l="1"/>
  <c r="B6" i="5" s="1"/>
  <c r="B4" i="7"/>
  <c r="C5" i="5"/>
  <c r="C5" i="7"/>
  <c r="C4" i="5"/>
  <c r="C4" i="7"/>
  <c r="D4" i="5"/>
  <c r="D6" i="5" s="1"/>
  <c r="D4" i="7"/>
  <c r="D5" i="6" l="1"/>
  <c r="D6" i="6" s="1"/>
  <c r="D6" i="7"/>
  <c r="C6" i="5"/>
  <c r="B5" i="6"/>
  <c r="B6" i="6" s="1"/>
  <c r="B6" i="7"/>
  <c r="C12" i="6" l="1"/>
  <c r="C11" i="6"/>
  <c r="C10" i="6"/>
  <c r="C9" i="6"/>
  <c r="C13" i="6"/>
  <c r="C5" i="6"/>
  <c r="C6" i="6" s="1"/>
  <c r="C6" i="7"/>
  <c r="E11" i="6"/>
  <c r="E10" i="6"/>
  <c r="E9" i="6"/>
  <c r="E13" i="6"/>
  <c r="E12" i="6"/>
  <c r="D12" i="6" l="1"/>
  <c r="D11" i="6"/>
  <c r="D9" i="6"/>
  <c r="D13" i="6"/>
  <c r="D10" i="6"/>
</calcChain>
</file>

<file path=xl/sharedStrings.xml><?xml version="1.0" encoding="utf-8"?>
<sst xmlns="http://schemas.openxmlformats.org/spreadsheetml/2006/main" count="138" uniqueCount="105">
  <si>
    <t>Kern</t>
  </si>
  <si>
    <t>Volumes</t>
  </si>
  <si>
    <t>Locatie</t>
  </si>
  <si>
    <t>Den Haag – Bezuidenhout</t>
  </si>
  <si>
    <t>Omschrijving</t>
  </si>
  <si>
    <t>Jaar 1</t>
  </si>
  <si>
    <t>Jaar 2</t>
  </si>
  <si>
    <t>Jaar 3</t>
  </si>
  <si>
    <t>Aantal eigenaren</t>
  </si>
  <si>
    <t>Hypotheekklanten</t>
  </si>
  <si>
    <t>Salaris per eigenaar per jaar</t>
  </si>
  <si>
    <t>Extra diensten (opdrachten)</t>
  </si>
  <si>
    <t>Huur kantoor per maand (all-in)</t>
  </si>
  <si>
    <t>Beleggingsadvies klanten</t>
  </si>
  <si>
    <t>Hypotheekadvies tarief (compleet)</t>
  </si>
  <si>
    <t>Nieuw belegd vermogen</t>
  </si>
  <si>
    <t>Gemiddeld tarief extra dienst</t>
  </si>
  <si>
    <t>Beleggingsplan (eenmalig)</t>
  </si>
  <si>
    <t>Servicefee (% van beheerd vermogen)</t>
  </si>
  <si>
    <t>Omzetberekening (prijs × afzet)</t>
  </si>
  <si>
    <t>Hypotheekadvies</t>
  </si>
  <si>
    <t>Component</t>
  </si>
  <si>
    <t>Aantal hypotheekklanten</t>
  </si>
  <si>
    <t>Tarief per klant</t>
  </si>
  <si>
    <t>Omzet hypotheekadvies</t>
  </si>
  <si>
    <t>Extra diensten</t>
  </si>
  <si>
    <t>Aantal opdrachten</t>
  </si>
  <si>
    <t>Gemiddeld tarief</t>
  </si>
  <si>
    <t>Omzet extra diensten</t>
  </si>
  <si>
    <t>Beleggingsadvies</t>
  </si>
  <si>
    <t>Aantal klanten</t>
  </si>
  <si>
    <t>Tarief beleggingsplan</t>
  </si>
  <si>
    <t>Omzet beleggingsplan</t>
  </si>
  <si>
    <t>Servicefee (0,6% van beheerd vermogen)</t>
  </si>
  <si>
    <t>Servicefee %</t>
  </si>
  <si>
    <t>Omzet servicefee</t>
  </si>
  <si>
    <t>Totale omzet</t>
  </si>
  <si>
    <t>Totaal</t>
  </si>
  <si>
    <t>Kostenbegroting (3 jaar)</t>
  </si>
  <si>
    <t>Vaste bedrijfskosten</t>
  </si>
  <si>
    <t>Kostenpost</t>
  </si>
  <si>
    <t>Toelichting</t>
  </si>
  <si>
    <t>Huur kantoor (all-in)</t>
  </si>
  <si>
    <t>Vast 3-jarig contract</t>
  </si>
  <si>
    <t>Software &amp; CRM</t>
  </si>
  <si>
    <t>Indexatie/licenties</t>
  </si>
  <si>
    <t>Marketing</t>
  </si>
  <si>
    <t>Groei naamsbekendheid</t>
  </si>
  <si>
    <t>AFM &amp; vergunningen</t>
  </si>
  <si>
    <t>Lichte indexatie</t>
  </si>
  <si>
    <t>Telefoon &amp; internet</t>
  </si>
  <si>
    <t>Indexatie</t>
  </si>
  <si>
    <t>Verzekeringen</t>
  </si>
  <si>
    <t>Beroeps- en bedrijfsaansprakelijkheid</t>
  </si>
  <si>
    <t>Opleidingen &amp; PE</t>
  </si>
  <si>
    <t>Vaktechnische ontwikkeling</t>
  </si>
  <si>
    <t>Kantoorbenodigdheden</t>
  </si>
  <si>
    <t>Verbruik &amp; klein materiaal</t>
  </si>
  <si>
    <t>Salarissen (5 eigenaren)</t>
  </si>
  <si>
    <t>€35.000 p.p. per jaar</t>
  </si>
  <si>
    <t>Totale kosten</t>
  </si>
  <si>
    <t>Som van alle kostenposten</t>
  </si>
  <si>
    <t>Investeringen (eenmalig)</t>
  </si>
  <si>
    <t>Investering</t>
  </si>
  <si>
    <t>Bedrag</t>
  </si>
  <si>
    <t>Afschrijving (jaar)</t>
  </si>
  <si>
    <t>Kantoorinrichting</t>
  </si>
  <si>
    <t>Meubilair/inrichting</t>
  </si>
  <si>
    <t>Hardware (laptops e.d.)</t>
  </si>
  <si>
    <t>Werkplekken</t>
  </si>
  <si>
    <t>Website &amp; branding</t>
  </si>
  <si>
    <t>Ontwerp + bouw</t>
  </si>
  <si>
    <t>Software startkosten</t>
  </si>
  <si>
    <t>Implementatie/aanloop</t>
  </si>
  <si>
    <t>Totale investering</t>
  </si>
  <si>
    <t>Financiering</t>
  </si>
  <si>
    <t>Eigen vermogen (5 × €5.000)</t>
  </si>
  <si>
    <t>Lening</t>
  </si>
  <si>
    <t>Totaal financiering</t>
  </si>
  <si>
    <t>Exploitatiebegroting (Winst &amp; Verlies) – 3 jaar</t>
  </si>
  <si>
    <t>Omzet (totaal)</t>
  </si>
  <si>
    <t>Kosten (totaal)</t>
  </si>
  <si>
    <t>Winst</t>
  </si>
  <si>
    <t>Winstverdeling (5 eigenaren)</t>
  </si>
  <si>
    <t>Uitkeerbare winst (na reservering)</t>
  </si>
  <si>
    <t>Reservering voor groei (%)</t>
  </si>
  <si>
    <t>Winst (totaal)</t>
  </si>
  <si>
    <t>Uitkeerbaar na reservering</t>
  </si>
  <si>
    <t>Eigenaar</t>
  </si>
  <si>
    <t>Aandeel</t>
  </si>
  <si>
    <t>Uitkering jaar 1</t>
  </si>
  <si>
    <t>Uitkering jaar 2</t>
  </si>
  <si>
    <t>Uitkering jaar 3</t>
  </si>
  <si>
    <t>Eigenaar 1</t>
  </si>
  <si>
    <t>Eigenaar 2</t>
  </si>
  <si>
    <t>Eigenaar 3</t>
  </si>
  <si>
    <t>Eigenaar 4</t>
  </si>
  <si>
    <t>Eigenaar 5</t>
  </si>
  <si>
    <t>Jaarlijks bepalen de eigenaren in overleg welk deel van de winst in het bedrijf blijft voor groei/innovatie (standaard 20%).</t>
  </si>
  <si>
    <t>Dashboard – kerncijfers</t>
  </si>
  <si>
    <t>Kerncijfer</t>
  </si>
  <si>
    <t>Beleggingsklanten</t>
  </si>
  <si>
    <t>0. Invoer</t>
  </si>
  <si>
    <t xml:space="preserve">Overige liquide middelen (start) </t>
  </si>
  <si>
    <t>Niet geinvesteerd kapitaal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</si>
</sst>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5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2"/>
      <color rgb="FF1F4E79"/>
      <name val="Calibri"/>
    </font>
    <font>
      <b/>
      <sz val="11"/>
      <color rgb="FFFFFFFF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0" fillId="0" borderId="0" xfId="0" applyNumberFormat="1"/>
    <xf numFmtId="164" fontId="0" fillId="3" borderId="1" xfId="0" applyNumberFormat="1" applyFill="1" applyBorder="1" applyAlignment="1">
      <alignment vertical="center"/>
    </xf>
    <xf numFmtId="164" fontId="0" fillId="0" borderId="0" xfId="0" applyNumberFormat="1"/>
    <xf numFmtId="10" fontId="0" fillId="3" borderId="1" xfId="0" applyNumberForma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0" xfId="0" applyNumberFormat="1"/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4" fillId="0" borderId="0" xfId="0" applyFont="1"/>
    <xf numFmtId="10" fontId="0" fillId="0" borderId="1" xfId="0" applyNumberFormat="1" applyBorder="1"/>
    <xf numFmtId="0" fontId="0" fillId="3" borderId="1" xfId="0" applyFill="1" applyBorder="1"/>
    <xf numFmtId="0" fontId="1" fillId="0" borderId="0" xfId="0" applyFont="1"/>
    <xf numFmtId="0" fontId="0" fillId="0" borderId="0" xfId="0"/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/>
    <xf numFmtId="0" fontId="4" fillId="0" borderId="0" xfId="0" applyFont="1" applyFill="1" applyBorder="1"/>
    <xf numFmtId="164" fontId="4" fillId="0" borderId="0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stenTabel" displayName="KostenTabel" ref="A4:E13">
  <autoFilter ref="A4:E13" xr:uid="{00000000-0009-0000-0100-000001000000}"/>
  <tableColumns count="5">
    <tableColumn id="1" xr3:uid="{00000000-0010-0000-0000-000001000000}" name="Kostenpost"/>
    <tableColumn id="2" xr3:uid="{00000000-0010-0000-0000-000002000000}" name="Jaar 1"/>
    <tableColumn id="3" xr3:uid="{00000000-0010-0000-0000-000003000000}" name="Jaar 2"/>
    <tableColumn id="4" xr3:uid="{00000000-0010-0000-0000-000004000000}" name="Jaar 3"/>
    <tableColumn id="5" xr3:uid="{00000000-0010-0000-0000-000005000000}" name="Toelichtin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vTabel" displayName="InvTabel" ref="A4:D10">
  <autoFilter ref="A4:D10" xr:uid="{00000000-0009-0000-0100-000002000000}"/>
  <tableColumns count="4">
    <tableColumn id="1" xr3:uid="{00000000-0010-0000-0100-000001000000}" name="Investering"/>
    <tableColumn id="2" xr3:uid="{00000000-0010-0000-0100-000002000000}" name="Bedrag"/>
    <tableColumn id="3" xr3:uid="{00000000-0010-0000-0100-000003000000}" name="Afschrijving (jaar)"/>
    <tableColumn id="4" xr3:uid="{00000000-0010-0000-0100-000004000000}" name="Toelichtin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pane ySplit="3" topLeftCell="A4" activePane="bottomLeft" state="frozen"/>
      <selection pane="bottomLeft" activeCell="B27" sqref="B27"/>
    </sheetView>
  </sheetViews>
  <sheetFormatPr defaultRowHeight="14.4" x14ac:dyDescent="0.3"/>
  <cols>
    <col min="1" max="1" width="36" customWidth="1"/>
    <col min="2" max="2" width="22" customWidth="1"/>
    <col min="3" max="3" width="3" customWidth="1"/>
    <col min="4" max="4" width="32" customWidth="1"/>
    <col min="5" max="7" width="14" customWidth="1"/>
  </cols>
  <sheetData>
    <row r="1" spans="1:7" ht="21" x14ac:dyDescent="0.4">
      <c r="A1" s="23" t="s">
        <v>102</v>
      </c>
      <c r="B1" s="24"/>
      <c r="C1" s="24"/>
      <c r="D1" s="24"/>
      <c r="E1" s="24"/>
      <c r="F1" s="24"/>
    </row>
    <row r="3" spans="1:7" ht="15.6" x14ac:dyDescent="0.3">
      <c r="A3" s="1" t="s">
        <v>0</v>
      </c>
      <c r="D3" s="1" t="s">
        <v>1</v>
      </c>
    </row>
    <row r="4" spans="1:7" x14ac:dyDescent="0.3">
      <c r="A4" s="2" t="s">
        <v>2</v>
      </c>
      <c r="B4" s="3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x14ac:dyDescent="0.3">
      <c r="A5" s="3" t="s">
        <v>8</v>
      </c>
      <c r="B5" s="3">
        <v>5</v>
      </c>
      <c r="D5" t="s">
        <v>9</v>
      </c>
      <c r="E5" s="5">
        <v>85</v>
      </c>
      <c r="F5" s="5">
        <v>100</v>
      </c>
      <c r="G5" s="5">
        <v>130</v>
      </c>
    </row>
    <row r="6" spans="1:7" x14ac:dyDescent="0.3">
      <c r="A6" s="3" t="s">
        <v>10</v>
      </c>
      <c r="B6" s="6">
        <v>35000</v>
      </c>
      <c r="D6" t="s">
        <v>11</v>
      </c>
      <c r="E6" s="5">
        <v>20</v>
      </c>
      <c r="F6" s="5">
        <v>35</v>
      </c>
      <c r="G6" s="5">
        <v>50</v>
      </c>
    </row>
    <row r="7" spans="1:7" x14ac:dyDescent="0.3">
      <c r="A7" s="3" t="s">
        <v>12</v>
      </c>
      <c r="B7" s="6">
        <v>2500</v>
      </c>
      <c r="D7" t="s">
        <v>13</v>
      </c>
      <c r="E7" s="5">
        <v>30</v>
      </c>
      <c r="F7" s="5">
        <v>50</v>
      </c>
      <c r="G7" s="5">
        <v>85</v>
      </c>
    </row>
    <row r="8" spans="1:7" x14ac:dyDescent="0.3">
      <c r="A8" s="3" t="s">
        <v>14</v>
      </c>
      <c r="B8" s="6">
        <v>2750</v>
      </c>
      <c r="D8" t="s">
        <v>15</v>
      </c>
      <c r="E8" s="7">
        <v>800000</v>
      </c>
      <c r="F8" s="7">
        <v>1500000</v>
      </c>
      <c r="G8" s="7">
        <v>4500000</v>
      </c>
    </row>
    <row r="9" spans="1:7" x14ac:dyDescent="0.3">
      <c r="A9" s="3" t="s">
        <v>16</v>
      </c>
      <c r="B9" s="6">
        <v>300</v>
      </c>
    </row>
    <row r="10" spans="1:7" x14ac:dyDescent="0.3">
      <c r="A10" s="3" t="s">
        <v>17</v>
      </c>
      <c r="B10" s="6">
        <v>400</v>
      </c>
    </row>
    <row r="11" spans="1:7" x14ac:dyDescent="0.3">
      <c r="A11" s="3" t="s">
        <v>18</v>
      </c>
      <c r="B11" s="8">
        <v>6.0000000000000001E-3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pane ySplit="4" topLeftCell="A8" activePane="bottomLeft" state="frozen"/>
      <selection pane="bottomLeft" activeCell="G28" sqref="G28"/>
    </sheetView>
  </sheetViews>
  <sheetFormatPr defaultRowHeight="14.4" x14ac:dyDescent="0.3"/>
  <cols>
    <col min="1" max="1" width="34" customWidth="1"/>
    <col min="2" max="4" width="16" customWidth="1"/>
  </cols>
  <sheetData>
    <row r="1" spans="1:6" ht="21" x14ac:dyDescent="0.4">
      <c r="A1" s="23" t="s">
        <v>19</v>
      </c>
      <c r="B1" s="24"/>
      <c r="C1" s="24"/>
      <c r="D1" s="24"/>
      <c r="E1" s="24"/>
      <c r="F1" s="24"/>
    </row>
    <row r="3" spans="1:6" ht="15.6" x14ac:dyDescent="0.3">
      <c r="A3" s="1" t="s">
        <v>20</v>
      </c>
    </row>
    <row r="4" spans="1:6" x14ac:dyDescent="0.3">
      <c r="A4" s="9" t="s">
        <v>21</v>
      </c>
      <c r="B4" s="9" t="s">
        <v>5</v>
      </c>
      <c r="C4" s="9" t="s">
        <v>6</v>
      </c>
      <c r="D4" s="9" t="s">
        <v>7</v>
      </c>
    </row>
    <row r="5" spans="1:6" x14ac:dyDescent="0.3">
      <c r="A5" s="10" t="s">
        <v>22</v>
      </c>
      <c r="B5" s="11">
        <f>'0. Invoer'!E5</f>
        <v>85</v>
      </c>
      <c r="C5" s="11">
        <f>'0. Invoer'!F5</f>
        <v>100</v>
      </c>
      <c r="D5" s="11">
        <f>'0. Invoer'!G5</f>
        <v>130</v>
      </c>
    </row>
    <row r="6" spans="1:6" x14ac:dyDescent="0.3">
      <c r="A6" s="10" t="s">
        <v>23</v>
      </c>
      <c r="B6" s="12">
        <f>'0. Invoer'!B8</f>
        <v>2750</v>
      </c>
      <c r="C6" s="12">
        <f>'0. Invoer'!B8</f>
        <v>2750</v>
      </c>
      <c r="D6" s="12">
        <f>'0. Invoer'!B8</f>
        <v>2750</v>
      </c>
    </row>
    <row r="7" spans="1:6" x14ac:dyDescent="0.3">
      <c r="A7" s="10" t="s">
        <v>24</v>
      </c>
      <c r="B7" s="12">
        <f>B5*B6</f>
        <v>233750</v>
      </c>
      <c r="C7" s="12">
        <f>C5*C6</f>
        <v>275000</v>
      </c>
      <c r="D7" s="12">
        <f>D5*D6</f>
        <v>357500</v>
      </c>
    </row>
    <row r="9" spans="1:6" ht="15.6" x14ac:dyDescent="0.3">
      <c r="A9" s="1" t="s">
        <v>25</v>
      </c>
    </row>
    <row r="10" spans="1:6" x14ac:dyDescent="0.3">
      <c r="A10" s="9" t="s">
        <v>21</v>
      </c>
      <c r="B10" s="9" t="s">
        <v>5</v>
      </c>
      <c r="C10" s="9" t="s">
        <v>6</v>
      </c>
      <c r="D10" s="9" t="s">
        <v>7</v>
      </c>
    </row>
    <row r="11" spans="1:6" x14ac:dyDescent="0.3">
      <c r="A11" t="s">
        <v>26</v>
      </c>
      <c r="B11" s="5">
        <f>'0. Invoer'!E6</f>
        <v>20</v>
      </c>
      <c r="C11" s="5">
        <f>'0. Invoer'!F6</f>
        <v>35</v>
      </c>
      <c r="D11" s="5">
        <f>'0. Invoer'!G6</f>
        <v>50</v>
      </c>
    </row>
    <row r="12" spans="1:6" x14ac:dyDescent="0.3">
      <c r="A12" t="s">
        <v>27</v>
      </c>
      <c r="B12" s="7">
        <f>'0. Invoer'!B9</f>
        <v>300</v>
      </c>
      <c r="C12" s="7">
        <f>'0. Invoer'!B9</f>
        <v>300</v>
      </c>
      <c r="D12" s="7">
        <f>'0. Invoer'!B9</f>
        <v>300</v>
      </c>
    </row>
    <row r="13" spans="1:6" x14ac:dyDescent="0.3">
      <c r="A13" t="s">
        <v>28</v>
      </c>
      <c r="B13" s="7">
        <f>B11*B12</f>
        <v>6000</v>
      </c>
      <c r="C13" s="7">
        <f>C11*C12</f>
        <v>10500</v>
      </c>
      <c r="D13" s="7">
        <f>D11*D12</f>
        <v>15000</v>
      </c>
    </row>
    <row r="15" spans="1:6" ht="15.6" x14ac:dyDescent="0.3">
      <c r="A15" s="1" t="s">
        <v>29</v>
      </c>
    </row>
    <row r="16" spans="1:6" x14ac:dyDescent="0.3">
      <c r="A16" s="9" t="s">
        <v>21</v>
      </c>
      <c r="B16" s="9" t="s">
        <v>5</v>
      </c>
      <c r="C16" s="9" t="s">
        <v>6</v>
      </c>
      <c r="D16" s="9" t="s">
        <v>7</v>
      </c>
    </row>
    <row r="17" spans="1:4" x14ac:dyDescent="0.3">
      <c r="A17" t="s">
        <v>30</v>
      </c>
      <c r="B17" s="5">
        <f>'0. Invoer'!E7</f>
        <v>30</v>
      </c>
      <c r="C17" s="5">
        <f>'0. Invoer'!F7</f>
        <v>50</v>
      </c>
      <c r="D17" s="5">
        <f>'0. Invoer'!G7</f>
        <v>85</v>
      </c>
    </row>
    <row r="18" spans="1:4" x14ac:dyDescent="0.3">
      <c r="A18" t="s">
        <v>31</v>
      </c>
      <c r="B18" s="7">
        <f>'0. Invoer'!B10</f>
        <v>400</v>
      </c>
      <c r="C18" s="7">
        <f>'0. Invoer'!B10</f>
        <v>400</v>
      </c>
      <c r="D18" s="7">
        <f>'0. Invoer'!B10</f>
        <v>400</v>
      </c>
    </row>
    <row r="19" spans="1:4" x14ac:dyDescent="0.3">
      <c r="A19" t="s">
        <v>32</v>
      </c>
      <c r="B19" s="7">
        <f>B17*B18</f>
        <v>12000</v>
      </c>
      <c r="C19" s="7">
        <f>C17*C18</f>
        <v>20000</v>
      </c>
      <c r="D19" s="7">
        <f>D17*D18</f>
        <v>34000</v>
      </c>
    </row>
    <row r="21" spans="1:4" ht="15.6" x14ac:dyDescent="0.3">
      <c r="A21" s="1" t="s">
        <v>33</v>
      </c>
    </row>
    <row r="22" spans="1:4" x14ac:dyDescent="0.3">
      <c r="A22" s="9" t="s">
        <v>21</v>
      </c>
      <c r="B22" s="9" t="s">
        <v>5</v>
      </c>
      <c r="C22" s="9" t="s">
        <v>6</v>
      </c>
      <c r="D22" s="9" t="s">
        <v>7</v>
      </c>
    </row>
    <row r="23" spans="1:4" x14ac:dyDescent="0.3">
      <c r="A23" t="s">
        <v>15</v>
      </c>
      <c r="B23" s="7">
        <f>'0. Invoer'!E8</f>
        <v>800000</v>
      </c>
      <c r="C23" s="7">
        <f>'0. Invoer'!F8</f>
        <v>1500000</v>
      </c>
      <c r="D23" s="7">
        <f>'0. Invoer'!G8</f>
        <v>4500000</v>
      </c>
    </row>
    <row r="24" spans="1:4" x14ac:dyDescent="0.3">
      <c r="A24" t="s">
        <v>34</v>
      </c>
      <c r="B24" s="13">
        <f>'0. Invoer'!B11</f>
        <v>6.0000000000000001E-3</v>
      </c>
      <c r="C24" s="13">
        <f>'0. Invoer'!B11</f>
        <v>6.0000000000000001E-3</v>
      </c>
      <c r="D24" s="13">
        <f>'0. Invoer'!B11</f>
        <v>6.0000000000000001E-3</v>
      </c>
    </row>
    <row r="25" spans="1:4" x14ac:dyDescent="0.3">
      <c r="A25" t="s">
        <v>35</v>
      </c>
      <c r="B25" s="7">
        <f>B23*B24</f>
        <v>4800</v>
      </c>
      <c r="C25" s="7">
        <f>C23*C24</f>
        <v>9000</v>
      </c>
      <c r="D25" s="7">
        <f>D23*D24</f>
        <v>27000</v>
      </c>
    </row>
    <row r="27" spans="1:4" ht="15.6" x14ac:dyDescent="0.3">
      <c r="A27" s="1" t="s">
        <v>36</v>
      </c>
    </row>
    <row r="28" spans="1:4" x14ac:dyDescent="0.3">
      <c r="A28" s="14" t="s">
        <v>37</v>
      </c>
      <c r="B28" s="15">
        <f>B7+B13+B19+B25</f>
        <v>256550</v>
      </c>
      <c r="C28" s="15">
        <f>C7+C13+C19+C25</f>
        <v>314500</v>
      </c>
      <c r="D28" s="15">
        <f>D7+D13+D19+D25</f>
        <v>433500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pane ySplit="4" topLeftCell="A5" activePane="bottomLeft" state="frozen"/>
      <selection pane="bottomLeft" activeCell="E26" sqref="E26"/>
    </sheetView>
  </sheetViews>
  <sheetFormatPr defaultRowHeight="14.4" x14ac:dyDescent="0.3"/>
  <cols>
    <col min="1" max="1" width="30" customWidth="1"/>
    <col min="2" max="4" width="14" customWidth="1"/>
    <col min="5" max="5" width="36" customWidth="1"/>
  </cols>
  <sheetData>
    <row r="1" spans="1:5" ht="21" x14ac:dyDescent="0.4">
      <c r="A1" s="23" t="s">
        <v>38</v>
      </c>
      <c r="B1" s="24"/>
      <c r="C1" s="24"/>
      <c r="D1" s="24"/>
      <c r="E1" s="24"/>
    </row>
    <row r="3" spans="1:5" ht="15.6" x14ac:dyDescent="0.3">
      <c r="A3" s="1" t="s">
        <v>39</v>
      </c>
    </row>
    <row r="4" spans="1:5" x14ac:dyDescent="0.3">
      <c r="A4" s="4" t="s">
        <v>40</v>
      </c>
      <c r="B4" s="4" t="s">
        <v>5</v>
      </c>
      <c r="C4" s="4" t="s">
        <v>6</v>
      </c>
      <c r="D4" s="4" t="s">
        <v>7</v>
      </c>
      <c r="E4" s="4" t="s">
        <v>41</v>
      </c>
    </row>
    <row r="5" spans="1:5" x14ac:dyDescent="0.3">
      <c r="A5" s="10" t="s">
        <v>42</v>
      </c>
      <c r="B5" s="12">
        <f>'0. Invoer'!B7*12</f>
        <v>30000</v>
      </c>
      <c r="C5" s="12">
        <f>'0. Invoer'!B7*12</f>
        <v>30000</v>
      </c>
      <c r="D5" s="12">
        <f>'0. Invoer'!B7*12</f>
        <v>30000</v>
      </c>
      <c r="E5" s="10" t="s">
        <v>43</v>
      </c>
    </row>
    <row r="6" spans="1:5" x14ac:dyDescent="0.3">
      <c r="A6" s="10" t="s">
        <v>44</v>
      </c>
      <c r="B6" s="12">
        <v>7000</v>
      </c>
      <c r="C6" s="12">
        <v>7200</v>
      </c>
      <c r="D6" s="12">
        <v>7400</v>
      </c>
      <c r="E6" s="10" t="s">
        <v>45</v>
      </c>
    </row>
    <row r="7" spans="1:5" x14ac:dyDescent="0.3">
      <c r="A7" s="10" t="s">
        <v>46</v>
      </c>
      <c r="B7" s="12">
        <v>10000</v>
      </c>
      <c r="C7" s="12">
        <v>11000</v>
      </c>
      <c r="D7" s="12">
        <v>12000</v>
      </c>
      <c r="E7" s="10" t="s">
        <v>47</v>
      </c>
    </row>
    <row r="8" spans="1:5" x14ac:dyDescent="0.3">
      <c r="A8" s="10" t="s">
        <v>48</v>
      </c>
      <c r="B8" s="12">
        <v>3500</v>
      </c>
      <c r="C8" s="12">
        <v>3600</v>
      </c>
      <c r="D8" s="12">
        <v>3700</v>
      </c>
      <c r="E8" s="10" t="s">
        <v>49</v>
      </c>
    </row>
    <row r="9" spans="1:5" x14ac:dyDescent="0.3">
      <c r="A9" s="10" t="s">
        <v>50</v>
      </c>
      <c r="B9" s="12">
        <v>1500</v>
      </c>
      <c r="C9" s="12">
        <v>1550</v>
      </c>
      <c r="D9" s="12">
        <v>1600</v>
      </c>
      <c r="E9" s="10" t="s">
        <v>51</v>
      </c>
    </row>
    <row r="10" spans="1:5" x14ac:dyDescent="0.3">
      <c r="A10" s="10" t="s">
        <v>52</v>
      </c>
      <c r="B10" s="12">
        <v>1500</v>
      </c>
      <c r="C10" s="12">
        <v>1550</v>
      </c>
      <c r="D10" s="12">
        <v>1600</v>
      </c>
      <c r="E10" s="10" t="s">
        <v>53</v>
      </c>
    </row>
    <row r="11" spans="1:5" x14ac:dyDescent="0.3">
      <c r="A11" s="10" t="s">
        <v>54</v>
      </c>
      <c r="B11" s="12">
        <v>3000</v>
      </c>
      <c r="C11" s="12">
        <v>3200</v>
      </c>
      <c r="D11" s="12">
        <v>3400</v>
      </c>
      <c r="E11" s="10" t="s">
        <v>55</v>
      </c>
    </row>
    <row r="12" spans="1:5" x14ac:dyDescent="0.3">
      <c r="A12" s="10" t="s">
        <v>56</v>
      </c>
      <c r="B12" s="12">
        <v>2000</v>
      </c>
      <c r="C12" s="12">
        <v>2100</v>
      </c>
      <c r="D12" s="12">
        <v>2200</v>
      </c>
      <c r="E12" s="10" t="s">
        <v>57</v>
      </c>
    </row>
    <row r="13" spans="1:5" x14ac:dyDescent="0.3">
      <c r="A13" s="10" t="s">
        <v>58</v>
      </c>
      <c r="B13" s="12">
        <f>'0. Invoer'!B6 * '0. Invoer'!B5</f>
        <v>175000</v>
      </c>
      <c r="C13" s="12">
        <f>B13</f>
        <v>175000</v>
      </c>
      <c r="D13" s="12">
        <f>B13</f>
        <v>175000</v>
      </c>
      <c r="E13" s="10" t="s">
        <v>59</v>
      </c>
    </row>
    <row r="14" spans="1:5" x14ac:dyDescent="0.3">
      <c r="A14" s="10"/>
      <c r="B14" s="10"/>
      <c r="C14" s="10"/>
      <c r="D14" s="10"/>
      <c r="E14" s="10"/>
    </row>
    <row r="15" spans="1:5" x14ac:dyDescent="0.3">
      <c r="A15" s="16" t="s">
        <v>60</v>
      </c>
      <c r="B15" s="17">
        <f>SUM(B5:B13)</f>
        <v>233500</v>
      </c>
      <c r="C15" s="17">
        <f>SUM(C5:C13)</f>
        <v>235200</v>
      </c>
      <c r="D15" s="17">
        <f>SUM(D5:D13)</f>
        <v>236900</v>
      </c>
      <c r="E15" s="16" t="s">
        <v>61</v>
      </c>
    </row>
  </sheetData>
  <mergeCells count="1">
    <mergeCell ref="A1:E1"/>
  </mergeCell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pane ySplit="4" topLeftCell="A6" activePane="bottomLeft" state="frozen"/>
      <selection pane="bottomLeft" activeCell="C18" sqref="C18"/>
    </sheetView>
  </sheetViews>
  <sheetFormatPr defaultRowHeight="14.4" x14ac:dyDescent="0.3"/>
  <cols>
    <col min="1" max="1" width="28" customWidth="1"/>
    <col min="2" max="2" width="16" customWidth="1"/>
    <col min="3" max="3" width="20" customWidth="1"/>
    <col min="4" max="4" width="23" customWidth="1"/>
  </cols>
  <sheetData>
    <row r="1" spans="1:4" ht="21" x14ac:dyDescent="0.4">
      <c r="A1" s="23" t="s">
        <v>63</v>
      </c>
      <c r="B1" s="23"/>
      <c r="C1" s="23"/>
      <c r="D1" s="23"/>
    </row>
    <row r="3" spans="1:4" ht="15.6" x14ac:dyDescent="0.3">
      <c r="A3" s="1" t="s">
        <v>62</v>
      </c>
    </row>
    <row r="4" spans="1:4" x14ac:dyDescent="0.3">
      <c r="A4" s="9" t="s">
        <v>63</v>
      </c>
      <c r="B4" s="9" t="s">
        <v>64</v>
      </c>
      <c r="C4" s="9" t="s">
        <v>65</v>
      </c>
      <c r="D4" s="9" t="s">
        <v>41</v>
      </c>
    </row>
    <row r="5" spans="1:4" x14ac:dyDescent="0.3">
      <c r="A5" t="s">
        <v>66</v>
      </c>
      <c r="B5">
        <v>10000</v>
      </c>
      <c r="C5">
        <v>5</v>
      </c>
      <c r="D5" t="s">
        <v>67</v>
      </c>
    </row>
    <row r="6" spans="1:4" x14ac:dyDescent="0.3">
      <c r="A6" t="s">
        <v>68</v>
      </c>
      <c r="B6">
        <v>6000</v>
      </c>
      <c r="C6">
        <v>3</v>
      </c>
      <c r="D6" t="s">
        <v>69</v>
      </c>
    </row>
    <row r="7" spans="1:4" x14ac:dyDescent="0.3">
      <c r="A7" t="s">
        <v>70</v>
      </c>
      <c r="B7">
        <v>3500</v>
      </c>
      <c r="C7">
        <v>3</v>
      </c>
      <c r="D7" t="s">
        <v>71</v>
      </c>
    </row>
    <row r="8" spans="1:4" x14ac:dyDescent="0.3">
      <c r="A8" t="s">
        <v>72</v>
      </c>
      <c r="B8">
        <v>1500</v>
      </c>
      <c r="C8">
        <v>1</v>
      </c>
      <c r="D8" t="s">
        <v>73</v>
      </c>
    </row>
    <row r="9" spans="1:4" x14ac:dyDescent="0.3">
      <c r="A9" t="s">
        <v>103</v>
      </c>
      <c r="B9">
        <v>4000</v>
      </c>
      <c r="C9">
        <v>0</v>
      </c>
      <c r="D9" t="s">
        <v>104</v>
      </c>
    </row>
    <row r="10" spans="1:4" x14ac:dyDescent="0.3">
      <c r="A10" s="16" t="s">
        <v>74</v>
      </c>
      <c r="B10" s="17">
        <f>SUM(B5:B9)</f>
        <v>25000</v>
      </c>
      <c r="C10" s="16"/>
      <c r="D10" s="16"/>
    </row>
    <row r="13" spans="1:4" ht="15.6" x14ac:dyDescent="0.3">
      <c r="A13" s="1" t="s">
        <v>75</v>
      </c>
    </row>
    <row r="14" spans="1:4" x14ac:dyDescent="0.3">
      <c r="A14" s="3" t="s">
        <v>76</v>
      </c>
      <c r="B14" s="6">
        <v>25000</v>
      </c>
    </row>
    <row r="15" spans="1:4" x14ac:dyDescent="0.3">
      <c r="A15" s="3" t="s">
        <v>77</v>
      </c>
      <c r="B15" s="6">
        <v>0</v>
      </c>
    </row>
    <row r="16" spans="1:4" x14ac:dyDescent="0.3">
      <c r="A16" s="3" t="s">
        <v>78</v>
      </c>
      <c r="B16" s="6">
        <f>SUM(B14:B15)</f>
        <v>25000</v>
      </c>
    </row>
    <row r="17" spans="1:6" x14ac:dyDescent="0.3">
      <c r="E17" s="28"/>
      <c r="F17" s="28"/>
    </row>
    <row r="18" spans="1:6" ht="15.6" x14ac:dyDescent="0.3">
      <c r="A18" s="27"/>
      <c r="B18" s="28"/>
      <c r="C18" s="28"/>
      <c r="D18" s="28"/>
      <c r="E18" s="28"/>
      <c r="F18" s="28"/>
    </row>
    <row r="19" spans="1:6" x14ac:dyDescent="0.3">
      <c r="A19" s="29"/>
      <c r="B19" s="28"/>
      <c r="C19" s="29"/>
      <c r="D19" s="28"/>
      <c r="E19" s="28"/>
      <c r="F19" s="28"/>
    </row>
    <row r="20" spans="1:6" x14ac:dyDescent="0.3">
      <c r="A20" s="28"/>
      <c r="B20" s="30"/>
      <c r="C20" s="28"/>
      <c r="D20" s="30"/>
      <c r="E20" s="28"/>
      <c r="F20" s="28"/>
    </row>
    <row r="21" spans="1:6" x14ac:dyDescent="0.3">
      <c r="A21" s="28"/>
      <c r="B21" s="30"/>
      <c r="C21" s="28"/>
      <c r="D21" s="30"/>
      <c r="E21" s="28"/>
      <c r="F21" s="28"/>
    </row>
    <row r="22" spans="1:6" x14ac:dyDescent="0.3">
      <c r="A22" s="28"/>
      <c r="B22" s="30"/>
      <c r="C22" s="31"/>
      <c r="D22" s="32"/>
      <c r="E22" s="28"/>
      <c r="F22" s="28"/>
    </row>
    <row r="23" spans="1:6" x14ac:dyDescent="0.3">
      <c r="A23" s="31"/>
      <c r="B23" s="32"/>
      <c r="C23" s="28"/>
      <c r="D23" s="28"/>
      <c r="E23" s="28"/>
      <c r="F23" s="28"/>
    </row>
    <row r="24" spans="1:6" x14ac:dyDescent="0.3">
      <c r="A24" s="28"/>
      <c r="B24" s="28"/>
      <c r="C24" s="28"/>
      <c r="D24" s="28"/>
      <c r="E24" s="28"/>
      <c r="F24" s="28"/>
    </row>
    <row r="25" spans="1:6" x14ac:dyDescent="0.3">
      <c r="A25" s="28"/>
      <c r="B25" s="28"/>
      <c r="C25" s="28"/>
      <c r="D25" s="28"/>
      <c r="E25" s="28"/>
      <c r="F25" s="28"/>
    </row>
    <row r="26" spans="1:6" x14ac:dyDescent="0.3">
      <c r="A26" s="28"/>
      <c r="B26" s="28"/>
      <c r="C26" s="28"/>
      <c r="D26" s="28"/>
    </row>
  </sheetData>
  <mergeCells count="1">
    <mergeCell ref="A1:D1"/>
  </mergeCell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workbookViewId="0">
      <pane ySplit="3" topLeftCell="A4" activePane="bottomLeft" state="frozen"/>
      <selection pane="bottomLeft" activeCell="C14" sqref="C14"/>
    </sheetView>
  </sheetViews>
  <sheetFormatPr defaultRowHeight="14.4" x14ac:dyDescent="0.3"/>
  <cols>
    <col min="1" max="1" width="34" customWidth="1"/>
    <col min="2" max="4" width="16" customWidth="1"/>
    <col min="5" max="5" width="12" customWidth="1"/>
  </cols>
  <sheetData>
    <row r="1" spans="1:5" ht="21" x14ac:dyDescent="0.4">
      <c r="A1" s="23" t="s">
        <v>79</v>
      </c>
      <c r="B1" s="24"/>
      <c r="C1" s="24"/>
      <c r="D1" s="24"/>
      <c r="E1" s="24"/>
    </row>
    <row r="3" spans="1:5" x14ac:dyDescent="0.3">
      <c r="A3" s="9"/>
      <c r="B3" s="9" t="s">
        <v>5</v>
      </c>
      <c r="C3" s="9" t="s">
        <v>6</v>
      </c>
      <c r="D3" s="9" t="s">
        <v>7</v>
      </c>
    </row>
    <row r="4" spans="1:5" x14ac:dyDescent="0.3">
      <c r="A4" s="10" t="s">
        <v>80</v>
      </c>
      <c r="B4" s="12">
        <f>'1. Omzet'!B28</f>
        <v>256550</v>
      </c>
      <c r="C4" s="12">
        <f>'1. Omzet'!C28</f>
        <v>314500</v>
      </c>
      <c r="D4" s="12">
        <f>'1. Omzet'!D28</f>
        <v>433500</v>
      </c>
    </row>
    <row r="5" spans="1:5" x14ac:dyDescent="0.3">
      <c r="A5" s="10" t="s">
        <v>81</v>
      </c>
      <c r="B5" s="12">
        <f>'2. Kosten'!B15</f>
        <v>233500</v>
      </c>
      <c r="C5" s="12">
        <f>'2. Kosten'!C15</f>
        <v>235200</v>
      </c>
      <c r="D5" s="12">
        <f>'2. Kosten'!D15</f>
        <v>236900</v>
      </c>
    </row>
    <row r="6" spans="1:5" x14ac:dyDescent="0.3">
      <c r="A6" s="18" t="s">
        <v>82</v>
      </c>
      <c r="B6" s="19">
        <f>B4-B5</f>
        <v>23050</v>
      </c>
      <c r="C6" s="19">
        <f>C4-C5</f>
        <v>79300</v>
      </c>
      <c r="D6" s="19">
        <f>D4-D5</f>
        <v>196600</v>
      </c>
    </row>
    <row r="8" spans="1:5" x14ac:dyDescent="0.3">
      <c r="B8" s="20"/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pane ySplit="8" topLeftCell="A9" activePane="bottomLeft" state="frozen"/>
      <selection pane="bottomLeft" activeCell="F22" sqref="F22"/>
    </sheetView>
  </sheetViews>
  <sheetFormatPr defaultRowHeight="14.4" x14ac:dyDescent="0.3"/>
  <cols>
    <col min="1" max="1" width="22.44140625" customWidth="1"/>
    <col min="2" max="2" width="12" customWidth="1"/>
    <col min="3" max="5" width="18" customWidth="1"/>
  </cols>
  <sheetData>
    <row r="1" spans="1:5" ht="21" x14ac:dyDescent="0.4">
      <c r="A1" s="23" t="s">
        <v>83</v>
      </c>
      <c r="B1" s="24"/>
      <c r="C1" s="24"/>
      <c r="D1" s="24"/>
    </row>
    <row r="3" spans="1:5" ht="15.6" x14ac:dyDescent="0.3">
      <c r="A3" s="1" t="s">
        <v>84</v>
      </c>
    </row>
    <row r="4" spans="1:5" x14ac:dyDescent="0.3">
      <c r="A4" t="s">
        <v>85</v>
      </c>
      <c r="B4" s="13">
        <v>0.2</v>
      </c>
    </row>
    <row r="5" spans="1:5" x14ac:dyDescent="0.3">
      <c r="A5" t="s">
        <v>86</v>
      </c>
      <c r="B5" s="7">
        <f>'4. Exploitatie (V&amp;W)'!B6</f>
        <v>23050</v>
      </c>
      <c r="C5" s="7">
        <f>'4. Exploitatie (V&amp;W)'!C6</f>
        <v>79300</v>
      </c>
      <c r="D5" s="7">
        <f>'4. Exploitatie (V&amp;W)'!D6</f>
        <v>196600</v>
      </c>
    </row>
    <row r="6" spans="1:5" x14ac:dyDescent="0.3">
      <c r="A6" t="s">
        <v>87</v>
      </c>
      <c r="B6" s="7">
        <f>B5*(1-$B$4)</f>
        <v>18440</v>
      </c>
      <c r="C6" s="7">
        <f>C5*(1-$B$4)</f>
        <v>63440</v>
      </c>
      <c r="D6" s="7">
        <f>D5*(1-$B$4)</f>
        <v>157280</v>
      </c>
    </row>
    <row r="8" spans="1:5" x14ac:dyDescent="0.3">
      <c r="A8" s="9" t="s">
        <v>88</v>
      </c>
      <c r="B8" s="9" t="s">
        <v>89</v>
      </c>
      <c r="C8" s="9" t="s">
        <v>90</v>
      </c>
      <c r="D8" s="9" t="s">
        <v>91</v>
      </c>
      <c r="E8" s="9" t="s">
        <v>92</v>
      </c>
    </row>
    <row r="9" spans="1:5" x14ac:dyDescent="0.3">
      <c r="A9" s="10" t="s">
        <v>93</v>
      </c>
      <c r="B9" s="21">
        <v>0.2</v>
      </c>
      <c r="C9" s="12">
        <f>$B$6*$B9</f>
        <v>3688</v>
      </c>
      <c r="D9" s="12">
        <f>$C$6*$B9</f>
        <v>12688</v>
      </c>
      <c r="E9" s="12">
        <f>$D$6*$B9</f>
        <v>31456</v>
      </c>
    </row>
    <row r="10" spans="1:5" x14ac:dyDescent="0.3">
      <c r="A10" s="10" t="s">
        <v>94</v>
      </c>
      <c r="B10" s="21">
        <v>0.2</v>
      </c>
      <c r="C10" s="12">
        <f>$B$6*$B10</f>
        <v>3688</v>
      </c>
      <c r="D10" s="12">
        <f>$C$6*$B10</f>
        <v>12688</v>
      </c>
      <c r="E10" s="12">
        <f>$D$6*$B10</f>
        <v>31456</v>
      </c>
    </row>
    <row r="11" spans="1:5" x14ac:dyDescent="0.3">
      <c r="A11" s="10" t="s">
        <v>95</v>
      </c>
      <c r="B11" s="21">
        <v>0.2</v>
      </c>
      <c r="C11" s="12">
        <f>$B$6*$B11</f>
        <v>3688</v>
      </c>
      <c r="D11" s="12">
        <f>$C$6*$B11</f>
        <v>12688</v>
      </c>
      <c r="E11" s="12">
        <f>$D$6*$B11</f>
        <v>31456</v>
      </c>
    </row>
    <row r="12" spans="1:5" x14ac:dyDescent="0.3">
      <c r="A12" s="10" t="s">
        <v>96</v>
      </c>
      <c r="B12" s="21">
        <v>0.2</v>
      </c>
      <c r="C12" s="12">
        <f>$B$6*$B12</f>
        <v>3688</v>
      </c>
      <c r="D12" s="12">
        <f>$C$6*$B12</f>
        <v>12688</v>
      </c>
      <c r="E12" s="12">
        <f>$D$6*$B12</f>
        <v>31456</v>
      </c>
    </row>
    <row r="13" spans="1:5" x14ac:dyDescent="0.3">
      <c r="A13" s="10" t="s">
        <v>97</v>
      </c>
      <c r="B13" s="21">
        <v>0.2</v>
      </c>
      <c r="C13" s="12">
        <f>$B$6*$B13</f>
        <v>3688</v>
      </c>
      <c r="D13" s="12">
        <f>$C$6*$B13</f>
        <v>12688</v>
      </c>
      <c r="E13" s="12">
        <f>$D$6*$B13</f>
        <v>31456</v>
      </c>
    </row>
    <row r="15" spans="1:5" x14ac:dyDescent="0.3">
      <c r="A15" s="22" t="s">
        <v>41</v>
      </c>
      <c r="B15" s="25" t="s">
        <v>98</v>
      </c>
      <c r="C15" s="26"/>
      <c r="D15" s="26"/>
      <c r="E15" s="26"/>
    </row>
    <row r="16" spans="1:5" x14ac:dyDescent="0.3">
      <c r="A16" s="22"/>
      <c r="B16" s="26"/>
      <c r="C16" s="26"/>
      <c r="D16" s="26"/>
      <c r="E16" s="26"/>
    </row>
  </sheetData>
  <mergeCells count="2">
    <mergeCell ref="A1:D1"/>
    <mergeCell ref="B15:E1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abSelected="1" workbookViewId="0">
      <pane ySplit="3" topLeftCell="A4" activePane="bottomLeft" state="frozen"/>
      <selection pane="bottomLeft" activeCell="D15" sqref="D15"/>
    </sheetView>
  </sheetViews>
  <sheetFormatPr defaultRowHeight="14.4" x14ac:dyDescent="0.3"/>
  <cols>
    <col min="1" max="1" width="24" customWidth="1"/>
    <col min="2" max="4" width="16" customWidth="1"/>
  </cols>
  <sheetData>
    <row r="1" spans="1:6" ht="21" x14ac:dyDescent="0.4">
      <c r="A1" s="23" t="s">
        <v>99</v>
      </c>
      <c r="B1" s="24"/>
      <c r="C1" s="24"/>
      <c r="D1" s="24"/>
      <c r="E1" s="24"/>
      <c r="F1" s="24"/>
    </row>
    <row r="3" spans="1:6" x14ac:dyDescent="0.3">
      <c r="A3" s="9" t="s">
        <v>100</v>
      </c>
      <c r="B3" s="9" t="s">
        <v>5</v>
      </c>
      <c r="C3" s="9" t="s">
        <v>6</v>
      </c>
      <c r="D3" s="9" t="s">
        <v>7</v>
      </c>
    </row>
    <row r="4" spans="1:6" x14ac:dyDescent="0.3">
      <c r="A4" s="10" t="s">
        <v>36</v>
      </c>
      <c r="B4" s="12">
        <f>'1. Omzet'!B28</f>
        <v>256550</v>
      </c>
      <c r="C4" s="12">
        <f>'1. Omzet'!C28</f>
        <v>314500</v>
      </c>
      <c r="D4" s="12">
        <f>'1. Omzet'!D28</f>
        <v>433500</v>
      </c>
    </row>
    <row r="5" spans="1:6" x14ac:dyDescent="0.3">
      <c r="A5" s="10" t="s">
        <v>60</v>
      </c>
      <c r="B5" s="12">
        <f>'2. Kosten'!B15</f>
        <v>233500</v>
      </c>
      <c r="C5" s="12">
        <f>'2. Kosten'!C15</f>
        <v>235200</v>
      </c>
      <c r="D5" s="12">
        <f>'2. Kosten'!D15</f>
        <v>236900</v>
      </c>
    </row>
    <row r="6" spans="1:6" x14ac:dyDescent="0.3">
      <c r="A6" s="10" t="s">
        <v>82</v>
      </c>
      <c r="B6" s="12">
        <f>'4. Exploitatie (V&amp;W)'!B6</f>
        <v>23050</v>
      </c>
      <c r="C6" s="12">
        <f>'4. Exploitatie (V&amp;W)'!C6</f>
        <v>79300</v>
      </c>
      <c r="D6" s="12">
        <f>'4. Exploitatie (V&amp;W)'!D6</f>
        <v>196600</v>
      </c>
    </row>
    <row r="7" spans="1:6" x14ac:dyDescent="0.3">
      <c r="A7" s="10" t="s">
        <v>9</v>
      </c>
      <c r="B7" s="11">
        <f>'0. Invoer'!E5</f>
        <v>85</v>
      </c>
      <c r="C7" s="11">
        <f>'0. Invoer'!F5</f>
        <v>100</v>
      </c>
      <c r="D7" s="11">
        <f>'0. Invoer'!G5</f>
        <v>130</v>
      </c>
    </row>
    <row r="8" spans="1:6" x14ac:dyDescent="0.3">
      <c r="A8" s="10" t="s">
        <v>101</v>
      </c>
      <c r="B8" s="11">
        <f>'0. Invoer'!E7</f>
        <v>30</v>
      </c>
      <c r="C8" s="11">
        <f>'0. Invoer'!F7</f>
        <v>50</v>
      </c>
      <c r="D8" s="11">
        <f>'0. Invoer'!G7</f>
        <v>85</v>
      </c>
    </row>
    <row r="9" spans="1:6" x14ac:dyDescent="0.3">
      <c r="A9" s="10" t="s">
        <v>15</v>
      </c>
      <c r="B9" s="12">
        <f>'0. Invoer'!E8</f>
        <v>800000</v>
      </c>
      <c r="C9" s="12">
        <f>'0. Invoer'!F8</f>
        <v>1500000</v>
      </c>
      <c r="D9" s="12">
        <f>'0. Invoer'!G8</f>
        <v>4500000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0. Invoer</vt:lpstr>
      <vt:lpstr>1. Omzet</vt:lpstr>
      <vt:lpstr>2. Kosten</vt:lpstr>
      <vt:lpstr>3. Investeringen</vt:lpstr>
      <vt:lpstr>4. Exploitatie (V&amp;W)</vt:lpstr>
      <vt:lpstr>5. Winstverdeling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Erdem Myumyun</cp:lastModifiedBy>
  <dcterms:created xsi:type="dcterms:W3CDTF">2025-12-15T22:11:35Z</dcterms:created>
  <dcterms:modified xsi:type="dcterms:W3CDTF">2025-12-16T22:06:09Z</dcterms:modified>
</cp:coreProperties>
</file>